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6AA78419-F240-4743-B0AE-6F4591D632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state="hidden" r:id="rId2"/>
  </sheets>
  <definedNames>
    <definedName name="comission">Лист1!$D$3</definedName>
    <definedName name="coupon">Лист1!$D$7</definedName>
    <definedName name="cpy">Лист1!$D$8</definedName>
    <definedName name="dates">Лист1!$A$11:$A$96</definedName>
    <definedName name="irr">Лист1!$F$6</definedName>
    <definedName name="nkd">Лист1!$D$5</definedName>
    <definedName name="nominal">Лист1!$D$4</definedName>
    <definedName name="price">Лист1!$D$6</definedName>
    <definedName name="purchase">-price*nominal-nkd-comission</definedName>
    <definedName name="НДФЛ1">Лист1!$B$4</definedName>
    <definedName name="НДФЛ2">Лист1!$B$5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2" i="1" l="1"/>
  <c r="D13" i="1"/>
  <c r="D14" i="1"/>
  <c r="D15" i="1"/>
  <c r="D16" i="1"/>
  <c r="D17" i="1"/>
  <c r="D18" i="1"/>
  <c r="D11" i="1"/>
  <c r="F2" i="1" l="1"/>
  <c r="F12" i="1" l="1"/>
  <c r="F13" i="1"/>
  <c r="F14" i="1"/>
  <c r="F15" i="1"/>
  <c r="F16" i="1"/>
  <c r="F17" i="1"/>
  <c r="D3" i="1" l="1"/>
  <c r="F4" i="1" l="1"/>
  <c r="F3" i="1"/>
  <c r="C11" i="1"/>
  <c r="E18" i="1"/>
  <c r="F18" i="1" s="1"/>
  <c r="F11" i="1" l="1"/>
  <c r="F6" i="1" s="1"/>
  <c r="F7" i="1" s="1"/>
  <c r="F8" i="1" s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Sergey Kikevich</author>
  </authors>
  <commentList>
    <comment ref="D2" authorId="0" shapeId="0" xr:uid="{F9E820CA-2207-4552-8856-F5E5DDD2B1CC}">
      <text>
        <r>
          <rPr>
            <sz val="9"/>
            <color indexed="81"/>
            <rFont val="Tahoma"/>
            <family val="2"/>
            <charset val="204"/>
          </rPr>
          <t>комиссия брокера в процентах от объема сделки</t>
        </r>
      </text>
    </comment>
    <comment ref="E2" authorId="0" shapeId="0" xr:uid="{591496F6-2430-4218-83FC-E6D8A693E2F0}">
      <text>
        <r>
          <rPr>
            <sz val="9"/>
            <color indexed="81"/>
            <rFont val="Tahoma"/>
            <charset val="1"/>
          </rPr>
          <t>Количество лет до погашения облигации</t>
        </r>
      </text>
    </comment>
    <comment ref="D3" authorId="0" shapeId="0" xr:uid="{D66DA779-063D-4025-873A-0476EFA14ADF}">
      <text>
        <r>
          <rPr>
            <sz val="9"/>
            <color indexed="81"/>
            <rFont val="Tahoma"/>
            <family val="2"/>
            <charset val="204"/>
          </rPr>
          <t>размер комиссии брокера в валюте номинала</t>
        </r>
      </text>
    </comment>
    <comment ref="E3" authorId="0" shapeId="0" xr:uid="{4393FBB5-11F6-4A6F-AEE8-15EF469A0960}">
      <text>
        <r>
          <rPr>
            <sz val="9"/>
            <color indexed="81"/>
            <rFont val="Tahoma"/>
            <family val="2"/>
            <charset val="204"/>
          </rPr>
          <t>Годовая доходность от получаемых купонов</t>
        </r>
      </text>
    </comment>
    <comment ref="A4" authorId="0" shapeId="0" xr:uid="{EEEE4C73-FA82-4917-96F5-EBDEDDA0ECD6}">
      <text>
        <r>
          <rPr>
            <sz val="9"/>
            <color indexed="81"/>
            <rFont val="Tahoma"/>
            <charset val="1"/>
          </rPr>
          <t>Выберите, будет ли применяться НДФЛ к купонам облигации.</t>
        </r>
      </text>
    </comment>
    <comment ref="E4" authorId="0" shapeId="0" xr:uid="{1C5CA449-0331-4C52-B2A4-497E11E242FE}">
      <text>
        <r>
          <rPr>
            <sz val="9"/>
            <color indexed="81"/>
            <rFont val="Tahoma"/>
            <family val="2"/>
            <charset val="204"/>
          </rPr>
          <t>Доходность при погашении облигации (доходность приведена к годовым значениям)</t>
        </r>
      </text>
    </comment>
    <comment ref="A5" authorId="0" shapeId="0" xr:uid="{BB230E1F-C0C5-4043-BF3A-3E0AC3813694}">
      <text>
        <r>
          <rPr>
            <sz val="9"/>
            <color indexed="81"/>
            <rFont val="Tahoma"/>
            <charset val="1"/>
          </rPr>
          <t>Выберите, будет ли применяться НДФЛ к доходу, полученному при погашении облигации.</t>
        </r>
      </text>
    </comment>
    <comment ref="C5" authorId="0" shapeId="0" xr:uid="{FECC11BE-E9AD-4EEF-92E2-45832070402D}">
      <text>
        <r>
          <rPr>
            <sz val="9"/>
            <color indexed="81"/>
            <rFont val="Tahoma"/>
            <family val="2"/>
            <charset val="204"/>
          </rPr>
          <t>накопленный купонный доход</t>
        </r>
      </text>
    </comment>
    <comment ref="E5" authorId="0" shapeId="0" xr:uid="{145D16E6-38C5-46EF-AAAC-21263031F9AB}">
      <text>
        <r>
          <rPr>
            <sz val="9"/>
            <color indexed="81"/>
            <rFont val="Tahoma"/>
            <family val="2"/>
            <charset val="204"/>
          </rPr>
          <t>Сумма купонной и ценовой доходностей</t>
        </r>
      </text>
    </comment>
    <comment ref="E6" authorId="0" shapeId="0" xr:uid="{3FF0672E-6D28-4378-9B62-F3D39B6B2346}">
      <text>
        <r>
          <rPr>
            <sz val="9"/>
            <color indexed="81"/>
            <rFont val="Tahoma"/>
            <family val="2"/>
            <charset val="204"/>
          </rPr>
          <t>Доходность к погашению и другие параметры облигации считаются в валюте номинала.</t>
        </r>
      </text>
    </comment>
    <comment ref="C8" authorId="0" shapeId="0" xr:uid="{6C9D9AA2-0BAC-43A6-98CA-8A6EA578369D}">
      <text>
        <r>
          <rPr>
            <sz val="9"/>
            <color indexed="81"/>
            <rFont val="Tahoma"/>
            <family val="2"/>
            <charset val="204"/>
          </rPr>
          <t>Количество выплачиваемых купонов в год</t>
        </r>
      </text>
    </comment>
  </commentList>
</comments>
</file>

<file path=xl/sharedStrings.xml><?xml version="1.0" encoding="utf-8"?>
<sst xmlns="http://schemas.openxmlformats.org/spreadsheetml/2006/main" count="28" uniqueCount="25">
  <si>
    <t>Покупка</t>
  </si>
  <si>
    <t>номинал</t>
  </si>
  <si>
    <t>НКД</t>
  </si>
  <si>
    <t>Покупка/Продажа</t>
  </si>
  <si>
    <t>НДФЛ</t>
  </si>
  <si>
    <t>НДФЛ купон</t>
  </si>
  <si>
    <t>НДФЛ продажа</t>
  </si>
  <si>
    <t>Купон</t>
  </si>
  <si>
    <t>Денежный поток</t>
  </si>
  <si>
    <t>Модифицированная доходность</t>
  </si>
  <si>
    <t>CBOM-24</t>
  </si>
  <si>
    <t>Тикер</t>
  </si>
  <si>
    <t>ISIN</t>
  </si>
  <si>
    <t>XS1964558339</t>
  </si>
  <si>
    <t>Комиссия брокера</t>
  </si>
  <si>
    <t>Дюрация</t>
  </si>
  <si>
    <t>Модифицировання дюрация</t>
  </si>
  <si>
    <t>Купонная доходность</t>
  </si>
  <si>
    <t>Даты</t>
  </si>
  <si>
    <t>Кол-во купонов в год</t>
  </si>
  <si>
    <t>Доходность ценовая</t>
  </si>
  <si>
    <t>НДФЛ погашение</t>
  </si>
  <si>
    <t>Доходность к погашению (IRR)</t>
  </si>
  <si>
    <t>До погашения (лет)</t>
  </si>
  <si>
    <t>Калькулятор доходности к погашению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</si>
</sst>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409]* #,##0.00_ ;_-[$$-409]* \-#,##0.00\ ;_-[$$-409]* &quot;-&quot;??_ ;_-@_ 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sz val="10"/>
      <name val="Arial"/>
      <family val="2"/>
      <charset val="204"/>
    </font>
    <font>
      <sz val="16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  <xf numFmtId="0" fontId="4" fillId="4" borderId="0" applyNumberFormat="0" applyBorder="0" applyAlignment="0" applyProtection="0"/>
    <xf numFmtId="0" fontId="6" fillId="0" borderId="0"/>
  </cellStyleXfs>
  <cellXfs count="26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9" fontId="0" fillId="0" borderId="0" xfId="0" applyNumberFormat="1"/>
    <xf numFmtId="43" fontId="0" fillId="0" borderId="0" xfId="2" applyFont="1"/>
    <xf numFmtId="9" fontId="0" fillId="2" borderId="0" xfId="1" applyFont="1" applyFill="1" applyAlignment="1">
      <alignment horizontal="left"/>
    </xf>
    <xf numFmtId="10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0" fontId="0" fillId="2" borderId="0" xfId="0" applyNumberFormat="1" applyFont="1" applyFill="1" applyAlignment="1">
      <alignment horizontal="left"/>
    </xf>
    <xf numFmtId="0" fontId="2" fillId="3" borderId="1" xfId="3" applyFont="1"/>
    <xf numFmtId="0" fontId="4" fillId="4" borderId="0" xfId="4"/>
    <xf numFmtId="2" fontId="4" fillId="4" borderId="0" xfId="4" applyNumberFormat="1"/>
    <xf numFmtId="2" fontId="4" fillId="4" borderId="0" xfId="4" applyNumberFormat="1" applyAlignment="1">
      <alignment horizontal="left"/>
    </xf>
    <xf numFmtId="10" fontId="4" fillId="4" borderId="0" xfId="1" applyNumberFormat="1" applyFont="1" applyFill="1"/>
    <xf numFmtId="43" fontId="4" fillId="4" borderId="0" xfId="2" applyFont="1" applyFill="1"/>
    <xf numFmtId="0" fontId="7" fillId="5" borderId="0" xfId="5" applyFont="1" applyFill="1" applyAlignment="1">
      <alignment horizontal="left" vertical="center"/>
    </xf>
    <xf numFmtId="0" fontId="6" fillId="5" borderId="0" xfId="5" applyFill="1" applyAlignment="1">
      <alignment vertical="center"/>
    </xf>
    <xf numFmtId="0" fontId="0" fillId="6" borderId="0" xfId="0" applyFill="1"/>
    <xf numFmtId="14" fontId="0" fillId="6" borderId="0" xfId="0" applyNumberFormat="1" applyFill="1"/>
    <xf numFmtId="10" fontId="0" fillId="6" borderId="0" xfId="0" applyNumberFormat="1" applyFill="1"/>
    <xf numFmtId="10" fontId="0" fillId="6" borderId="0" xfId="1" applyNumberFormat="1" applyFont="1" applyFill="1"/>
    <xf numFmtId="9" fontId="0" fillId="6" borderId="0" xfId="0" applyNumberFormat="1" applyFill="1"/>
    <xf numFmtId="10" fontId="2" fillId="6" borderId="0" xfId="1" applyNumberFormat="1" applyFont="1" applyFill="1"/>
    <xf numFmtId="10" fontId="2" fillId="6" borderId="0" xfId="0" applyNumberFormat="1" applyFont="1" applyFill="1"/>
  </cellXfs>
  <cellStyles count="6">
    <cellStyle name="Акцент1" xfId="4" builtinId="29"/>
    <cellStyle name="Обычный" xfId="0" builtinId="0"/>
    <cellStyle name="Обычный 2" xfId="5" xr:uid="{B12CC131-9770-45B9-942A-DD1ABA21B0DE}"/>
    <cellStyle name="Примечание" xfId="3" builtinId="1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ostsber.ru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1027043</xdr:colOff>
      <xdr:row>0</xdr:row>
      <xdr:rowOff>24849</xdr:rowOff>
    </xdr:from>
    <xdr:to>
      <xdr:col>5</xdr:col>
      <xdr:colOff>1200979</xdr:colOff>
      <xdr:row>0</xdr:row>
      <xdr:rowOff>424395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36622-A3C2-475F-9AE0-E2548A604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0043" y="24849"/>
          <a:ext cx="2410240" cy="399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zoomScale="115" zoomScaleNormal="115" workbookViewId="0">
      <selection activeCell="D7" sqref="D7"/>
    </sheetView>
  </sheetViews>
  <sheetFormatPr defaultRowHeight="14.25" x14ac:dyDescent="0.2"/>
  <cols>
    <col min="1" max="1" width="15" bestFit="1" customWidth="1"/>
    <col min="2" max="2" width="17.875" bestFit="1" customWidth="1"/>
    <col min="3" max="3" width="18.875" bestFit="1" customWidth="1"/>
    <col min="4" max="4" width="13.25" customWidth="1"/>
    <col min="5" max="5" width="29.375" customWidth="1"/>
    <col min="6" max="6" width="16.5" bestFit="1" customWidth="1"/>
    <col min="7" max="7" width="13.5" style="19" customWidth="1"/>
    <col min="8" max="8" width="13.375" style="19" customWidth="1"/>
    <col min="9" max="9" width="13.25" style="19" customWidth="1"/>
    <col min="10" max="10" width="9.25" style="19" customWidth="1"/>
    <col min="11" max="16384" width="9" style="19"/>
  </cols>
  <sheetData>
    <row r="1" spans="1:11" ht="35.25" customHeight="1" x14ac:dyDescent="0.2">
      <c r="A1" s="17" t="s">
        <v>24</v>
      </c>
      <c r="B1" s="18"/>
      <c r="C1" s="18"/>
      <c r="D1" s="18"/>
      <c r="E1" s="18"/>
      <c r="F1" s="18"/>
    </row>
    <row r="2" spans="1:11" ht="15" x14ac:dyDescent="0.25">
      <c r="A2" s="12" t="s">
        <v>11</v>
      </c>
      <c r="B2" s="9" t="s">
        <v>10</v>
      </c>
      <c r="C2" s="12" t="s">
        <v>14</v>
      </c>
      <c r="D2" s="7">
        <v>5.0000000000000001E-4</v>
      </c>
      <c r="E2" s="12" t="s">
        <v>23</v>
      </c>
      <c r="F2" s="13">
        <f>(MAX(dates) - MIN(dates))/365</f>
        <v>3.2</v>
      </c>
    </row>
    <row r="3" spans="1:11" ht="15" x14ac:dyDescent="0.25">
      <c r="A3" s="12" t="s">
        <v>12</v>
      </c>
      <c r="B3" s="9" t="s">
        <v>13</v>
      </c>
      <c r="C3" s="12" t="s">
        <v>14</v>
      </c>
      <c r="D3" s="14">
        <f>D2*(D6*D4+D5)</f>
        <v>0.54837500000000006</v>
      </c>
      <c r="E3" s="12" t="s">
        <v>17</v>
      </c>
      <c r="F3" s="15">
        <f>-(coupon*(1-НДФЛ1))*cpy/purchase</f>
        <v>6.48866357794433E-2</v>
      </c>
      <c r="I3" s="20"/>
    </row>
    <row r="4" spans="1:11" ht="15" x14ac:dyDescent="0.25">
      <c r="A4" s="12" t="s">
        <v>5</v>
      </c>
      <c r="B4" s="6">
        <v>0</v>
      </c>
      <c r="C4" s="12" t="s">
        <v>1</v>
      </c>
      <c r="D4" s="8">
        <v>1000</v>
      </c>
      <c r="E4" s="12" t="s">
        <v>20</v>
      </c>
      <c r="F4" s="15">
        <f>((nominal+purchase)/nominal+1)^(1/F2)-1</f>
        <v>-3.1482282005800055E-2</v>
      </c>
      <c r="G4" s="23"/>
      <c r="H4" s="23"/>
      <c r="I4" s="23"/>
    </row>
    <row r="5" spans="1:11" ht="15" x14ac:dyDescent="0.25">
      <c r="A5" s="12" t="s">
        <v>21</v>
      </c>
      <c r="B5" s="6">
        <v>0.13</v>
      </c>
      <c r="C5" s="12" t="s">
        <v>2</v>
      </c>
      <c r="D5" s="8">
        <v>3.75</v>
      </c>
      <c r="E5" s="12" t="s">
        <v>9</v>
      </c>
      <c r="F5" s="15">
        <f>F3+F4</f>
        <v>3.3404353773643244E-2</v>
      </c>
    </row>
    <row r="6" spans="1:11" ht="15" x14ac:dyDescent="0.25">
      <c r="A6" s="19"/>
      <c r="B6" s="19"/>
      <c r="C6" s="12" t="s">
        <v>0</v>
      </c>
      <c r="D6" s="10">
        <v>1.093</v>
      </c>
      <c r="E6" s="12" t="s">
        <v>22</v>
      </c>
      <c r="F6" s="15">
        <f>XIRR(F11:F96,A11:A96)</f>
        <v>4.5924672484397883E-2</v>
      </c>
      <c r="G6" s="21"/>
      <c r="H6" s="22"/>
      <c r="I6" s="21"/>
    </row>
    <row r="7" spans="1:11" ht="15" x14ac:dyDescent="0.25">
      <c r="A7" s="19"/>
      <c r="B7" s="19"/>
      <c r="C7" s="12" t="s">
        <v>7</v>
      </c>
      <c r="D7" s="8">
        <v>35.6</v>
      </c>
      <c r="E7" s="12" t="s">
        <v>15</v>
      </c>
      <c r="F7" s="16">
        <f>DURATION(A11,A18,F3,F6,D8)</f>
        <v>2.8947470476868249</v>
      </c>
      <c r="G7" s="21"/>
      <c r="H7" s="22"/>
      <c r="I7" s="21"/>
      <c r="K7" s="21"/>
    </row>
    <row r="8" spans="1:11" ht="15" x14ac:dyDescent="0.25">
      <c r="A8" s="19"/>
      <c r="B8" s="19"/>
      <c r="C8" s="12" t="s">
        <v>19</v>
      </c>
      <c r="D8" s="8">
        <v>2</v>
      </c>
      <c r="E8" s="12" t="s">
        <v>16</v>
      </c>
      <c r="F8" s="16">
        <f>F7/(1+F6/D8)</f>
        <v>2.8297689417584362</v>
      </c>
      <c r="G8" s="25"/>
      <c r="H8" s="24"/>
      <c r="I8" s="24"/>
    </row>
    <row r="9" spans="1:11" x14ac:dyDescent="0.2">
      <c r="A9" s="19"/>
      <c r="B9" s="19"/>
      <c r="C9" s="19"/>
      <c r="D9" s="19"/>
      <c r="E9" s="19"/>
      <c r="F9" s="19"/>
    </row>
    <row r="10" spans="1:11" ht="15" x14ac:dyDescent="0.25">
      <c r="A10" s="11" t="s">
        <v>18</v>
      </c>
      <c r="B10" s="11" t="s">
        <v>7</v>
      </c>
      <c r="C10" s="11" t="s">
        <v>3</v>
      </c>
      <c r="D10" s="11" t="s">
        <v>5</v>
      </c>
      <c r="E10" s="11" t="s">
        <v>6</v>
      </c>
      <c r="F10" s="11" t="s">
        <v>8</v>
      </c>
      <c r="I10" s="21"/>
    </row>
    <row r="11" spans="1:11" x14ac:dyDescent="0.2">
      <c r="A11" s="1">
        <v>44300</v>
      </c>
      <c r="C11" s="5">
        <f>-(price*nominal+nkd+comission)</f>
        <v>-1097.2983750000001</v>
      </c>
      <c r="D11">
        <f t="shared" ref="D11:D18" si="0">-B11*НДФЛ1</f>
        <v>0</v>
      </c>
      <c r="E11" s="2"/>
      <c r="F11" s="5">
        <f t="shared" ref="F11:F18" si="1">C11+D11+B11+E11</f>
        <v>-1097.2983750000001</v>
      </c>
      <c r="I11" s="21"/>
    </row>
    <row r="12" spans="1:11" x14ac:dyDescent="0.2">
      <c r="A12" s="1">
        <v>44372</v>
      </c>
      <c r="B12" s="3">
        <v>35.6</v>
      </c>
      <c r="D12">
        <f t="shared" si="0"/>
        <v>0</v>
      </c>
      <c r="F12" s="5">
        <f t="shared" si="1"/>
        <v>35.6</v>
      </c>
    </row>
    <row r="13" spans="1:11" x14ac:dyDescent="0.2">
      <c r="A13" s="1">
        <v>44555</v>
      </c>
      <c r="B13" s="3">
        <v>35.6</v>
      </c>
      <c r="D13">
        <f t="shared" si="0"/>
        <v>0</v>
      </c>
      <c r="F13" s="5">
        <f t="shared" si="1"/>
        <v>35.6</v>
      </c>
    </row>
    <row r="14" spans="1:11" x14ac:dyDescent="0.2">
      <c r="A14" s="1">
        <v>44737</v>
      </c>
      <c r="B14" s="3">
        <v>35.6</v>
      </c>
      <c r="D14">
        <f t="shared" si="0"/>
        <v>0</v>
      </c>
      <c r="F14" s="5">
        <f t="shared" si="1"/>
        <v>35.6</v>
      </c>
    </row>
    <row r="15" spans="1:11" x14ac:dyDescent="0.2">
      <c r="A15" s="1">
        <v>44920</v>
      </c>
      <c r="B15" s="3">
        <v>35.6</v>
      </c>
      <c r="D15">
        <f t="shared" si="0"/>
        <v>0</v>
      </c>
      <c r="F15" s="5">
        <f t="shared" si="1"/>
        <v>35.6</v>
      </c>
    </row>
    <row r="16" spans="1:11" x14ac:dyDescent="0.2">
      <c r="A16" s="1">
        <v>45102</v>
      </c>
      <c r="B16" s="3">
        <v>35.6</v>
      </c>
      <c r="D16">
        <f t="shared" si="0"/>
        <v>0</v>
      </c>
      <c r="F16" s="5">
        <f t="shared" si="1"/>
        <v>35.6</v>
      </c>
    </row>
    <row r="17" spans="1:6" x14ac:dyDescent="0.2">
      <c r="A17" s="1">
        <v>45285</v>
      </c>
      <c r="B17" s="3">
        <v>35.6</v>
      </c>
      <c r="D17">
        <f t="shared" si="0"/>
        <v>0</v>
      </c>
      <c r="F17" s="5">
        <f t="shared" si="1"/>
        <v>35.6</v>
      </c>
    </row>
    <row r="18" spans="1:6" x14ac:dyDescent="0.2">
      <c r="A18" s="1">
        <v>45468</v>
      </c>
      <c r="B18" s="3">
        <v>35.6</v>
      </c>
      <c r="C18" s="5">
        <f>nominal</f>
        <v>1000</v>
      </c>
      <c r="D18">
        <f t="shared" si="0"/>
        <v>0</v>
      </c>
      <c r="E18" s="3">
        <f>IF((1-D6)*D4-D5-D3 &gt; 0,-НДФЛ2*((1-D6)*D4-D5),0)</f>
        <v>0</v>
      </c>
      <c r="F18" s="5">
        <f t="shared" si="1"/>
        <v>1035.5999999999999</v>
      </c>
    </row>
    <row r="19" spans="1:6" x14ac:dyDescent="0.2">
      <c r="B19" s="1"/>
    </row>
    <row r="20" spans="1:6" x14ac:dyDescent="0.2">
      <c r="B20" s="1"/>
    </row>
    <row r="21" spans="1:6" x14ac:dyDescent="0.2">
      <c r="B21" s="1"/>
    </row>
    <row r="22" spans="1:6" x14ac:dyDescent="0.2">
      <c r="B22" s="1"/>
      <c r="C22" s="4"/>
    </row>
    <row r="23" spans="1:6" x14ac:dyDescent="0.2">
      <c r="B23" s="1"/>
    </row>
    <row r="24" spans="1:6" x14ac:dyDescent="0.2">
      <c r="B24" s="1"/>
    </row>
    <row r="25" spans="1:6" x14ac:dyDescent="0.2">
      <c r="B25" s="1"/>
    </row>
    <row r="26" spans="1:6" x14ac:dyDescent="0.2">
      <c r="B26" s="1"/>
    </row>
    <row r="27" spans="1:6" x14ac:dyDescent="0.2">
      <c r="B27" s="1"/>
    </row>
    <row r="28" spans="1:6" x14ac:dyDescent="0.2">
      <c r="B28" s="1"/>
    </row>
    <row r="29" spans="1:6" x14ac:dyDescent="0.2">
      <c r="B29" s="1"/>
    </row>
    <row r="30" spans="1:6" x14ac:dyDescent="0.2">
      <c r="B30" s="1"/>
    </row>
    <row r="31" spans="1:6" x14ac:dyDescent="0.2">
      <c r="B31" s="1"/>
    </row>
    <row r="32" spans="1:6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</sheetData>
  <dataValidations count="1">
    <dataValidation type="list" allowBlank="1" showInputMessage="1" showErrorMessage="1" sqref="B4:B5" xr:uid="{00000000-0002-0000-0000-000000000000}">
      <formula1>"15%,13%,0%"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4:B16"/>
  <sheetViews>
    <sheetView topLeftCell="A13" workbookViewId="0">
      <selection activeCell="D23" sqref="D23"/>
    </sheetView>
  </sheetViews>
  <sheetFormatPr defaultRowHeight="14.25" x14ac:dyDescent="0.2"/>
  <sheetData>
    <row r="14" spans="2:2" x14ac:dyDescent="0.2">
      <c r="B14" t="s">
        <v>4</v>
      </c>
    </row>
    <row r="15" spans="2:2" x14ac:dyDescent="0.2">
      <c r="B15" s="4">
        <v>0</v>
      </c>
    </row>
    <row r="16" spans="2:2" x14ac:dyDescent="0.2">
      <c r="B16" s="4">
        <v>0.13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Лист1</vt:lpstr>
      <vt:lpstr>Лист3</vt:lpstr>
      <vt:lpstr>comission</vt:lpstr>
      <vt:lpstr>coupon</vt:lpstr>
      <vt:lpstr>cpy</vt:lpstr>
      <vt:lpstr>dates</vt:lpstr>
      <vt:lpstr>irr</vt:lpstr>
      <vt:lpstr>nkd</vt:lpstr>
      <vt:lpstr>nominal</vt:lpstr>
      <vt:lpstr>price</vt:lpstr>
      <vt:lpstr>НДФЛ1</vt:lpstr>
      <vt:lpstr>НДФЛ2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Kikevich</dc:creator>
  <cp:lastModifiedBy>Sergey Kikevich</cp:lastModifiedBy>
  <dcterms:created xsi:type="dcterms:W3CDTF">2015-12-16T08:01:35Z</dcterms:created>
  <dcterms:modified xsi:type="dcterms:W3CDTF">2021-04-14T05:08:17Z</dcterms:modified>
</cp:coreProperties>
</file>